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anselme\Desktop\"/>
    </mc:Choice>
  </mc:AlternateContent>
  <xr:revisionPtr revIDLastSave="0" documentId="8_{EC0CE0BD-6F5F-42FE-8CEE-2D3FC6519B49}" xr6:coauthVersionLast="47" xr6:coauthVersionMax="47" xr10:uidLastSave="{00000000-0000-0000-0000-000000000000}"/>
  <bookViews>
    <workbookView xWindow="-108" yWindow="-108" windowWidth="23256" windowHeight="12600" xr2:uid="{41CCDFAB-15A8-4C8A-83DB-F64643F54E0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L18" i="1"/>
  <c r="H18" i="1"/>
  <c r="G18" i="1"/>
  <c r="L17" i="1"/>
  <c r="L19" i="1" s="1"/>
  <c r="H17" i="1"/>
  <c r="G17" i="1"/>
  <c r="H16" i="1"/>
  <c r="G16" i="1"/>
  <c r="H15" i="1"/>
  <c r="G15" i="1"/>
  <c r="H14" i="1"/>
  <c r="G14" i="1"/>
  <c r="H13" i="1"/>
  <c r="G13" i="1"/>
  <c r="R12" i="1"/>
  <c r="Q12" i="1"/>
  <c r="P12" i="1"/>
  <c r="O12" i="1"/>
  <c r="N12" i="1"/>
  <c r="M12" i="1"/>
  <c r="L12" i="1"/>
  <c r="H12" i="1"/>
  <c r="G12" i="1"/>
  <c r="R11" i="1"/>
  <c r="Q11" i="1"/>
  <c r="P11" i="1"/>
  <c r="O11" i="1"/>
  <c r="N11" i="1"/>
  <c r="M11" i="1"/>
  <c r="L11" i="1"/>
  <c r="H11" i="1"/>
  <c r="G11" i="1"/>
  <c r="R10" i="1"/>
  <c r="Q10" i="1"/>
  <c r="P10" i="1"/>
  <c r="O10" i="1"/>
  <c r="N10" i="1"/>
  <c r="M10" i="1"/>
  <c r="L10" i="1"/>
  <c r="H10" i="1"/>
  <c r="G10" i="1"/>
  <c r="R9" i="1"/>
  <c r="Q9" i="1"/>
  <c r="P9" i="1"/>
  <c r="O9" i="1"/>
  <c r="N9" i="1"/>
  <c r="M9" i="1"/>
  <c r="L9" i="1"/>
  <c r="H9" i="1"/>
  <c r="G9" i="1"/>
  <c r="R8" i="1"/>
  <c r="Q8" i="1"/>
  <c r="P8" i="1"/>
  <c r="O8" i="1"/>
  <c r="N8" i="1"/>
  <c r="M8" i="1"/>
  <c r="L8" i="1"/>
  <c r="H8" i="1"/>
  <c r="G8" i="1"/>
  <c r="R7" i="1"/>
  <c r="Q7" i="1"/>
  <c r="P7" i="1"/>
  <c r="O7" i="1"/>
  <c r="N7" i="1"/>
  <c r="M7" i="1"/>
  <c r="L7" i="1"/>
  <c r="H7" i="1"/>
  <c r="G7" i="1"/>
  <c r="R6" i="1"/>
  <c r="Q6" i="1"/>
  <c r="P6" i="1"/>
  <c r="O6" i="1"/>
  <c r="N6" i="1"/>
  <c r="M6" i="1"/>
  <c r="L6" i="1"/>
  <c r="H6" i="1"/>
  <c r="G6" i="1"/>
  <c r="R5" i="1"/>
  <c r="Q5" i="1"/>
  <c r="P5" i="1"/>
  <c r="P13" i="1" s="1"/>
  <c r="O5" i="1"/>
  <c r="N5" i="1"/>
  <c r="M5" i="1"/>
  <c r="L5" i="1"/>
  <c r="L13" i="1" s="1"/>
  <c r="H5" i="1"/>
  <c r="G5" i="1"/>
  <c r="R4" i="1"/>
  <c r="Q4" i="1"/>
  <c r="P4" i="1"/>
  <c r="O4" i="1"/>
  <c r="N4" i="1"/>
  <c r="M4" i="1"/>
  <c r="L4" i="1"/>
  <c r="H4" i="1"/>
  <c r="G4" i="1"/>
  <c r="R3" i="1"/>
  <c r="R13" i="1" s="1"/>
  <c r="Q3" i="1"/>
  <c r="Q13" i="1" s="1"/>
  <c r="P3" i="1"/>
  <c r="O3" i="1"/>
  <c r="O13" i="1" s="1"/>
  <c r="N3" i="1"/>
  <c r="N13" i="1" s="1"/>
  <c r="M3" i="1"/>
  <c r="M13" i="1" s="1"/>
  <c r="L3" i="1"/>
  <c r="H3" i="1"/>
  <c r="G3" i="1"/>
  <c r="S13" i="1" l="1"/>
  <c r="R14" i="1" s="1"/>
</calcChain>
</file>

<file path=xl/sharedStrings.xml><?xml version="1.0" encoding="utf-8"?>
<sst xmlns="http://schemas.openxmlformats.org/spreadsheetml/2006/main" count="107" uniqueCount="61">
  <si>
    <t xml:space="preserve">RELATÓRIO DE PRODUTIVIDADE DO SETOR DE CADASTRO DE MATERIAIS-SCAM/COGEAD </t>
  </si>
  <si>
    <t>SEQ.</t>
  </si>
  <si>
    <t>UNIDADE SOLICITANTE</t>
  </si>
  <si>
    <t>QUANTIDADE DE CÓDIGOS SOLICITADOS</t>
  </si>
  <si>
    <t>DATA DO PEDIDO DE CATALOGAÇÃO</t>
  </si>
  <si>
    <t>DATA DE EFETUAÇÃO DA CATALOGAÇÃO</t>
  </si>
  <si>
    <t>QUANTIDADE DE CÓDIGOS CATALOGADOS</t>
  </si>
  <si>
    <t>TAMANHO</t>
  </si>
  <si>
    <t>DIAS NO SCAM</t>
  </si>
  <si>
    <t>JUSTIFICATIVAS</t>
  </si>
  <si>
    <t>Coluna1</t>
  </si>
  <si>
    <t>CONTAS SIAFI / ELEMENTOS DE DESPESA</t>
  </si>
  <si>
    <t>NOVOS</t>
  </si>
  <si>
    <t>ATIVADOS</t>
  </si>
  <si>
    <t>INATIVADOS</t>
  </si>
  <si>
    <t>ALTERADOS</t>
  </si>
  <si>
    <t>REUTILIZADOS</t>
  </si>
  <si>
    <t>SANEADOS</t>
  </si>
  <si>
    <t>PESQUISADOS</t>
  </si>
  <si>
    <t>Coluna2</t>
  </si>
  <si>
    <t>ICC/PR</t>
  </si>
  <si>
    <t>3339030 - CONSUMO</t>
  </si>
  <si>
    <t>3339036 - PESSOA FÍSICA</t>
  </si>
  <si>
    <t>NUTP</t>
  </si>
  <si>
    <t>3339039 - PESSOA JURÍDICA</t>
  </si>
  <si>
    <t>ILMD/AM</t>
  </si>
  <si>
    <t>3339040 - SER. TEC. DA INFORM. E COMUNIC. PJ</t>
  </si>
  <si>
    <t>3449040 - SER. TEC. DA INFORM. E COMUNIC. PJ</t>
  </si>
  <si>
    <t>3339033 - PASSAGENS E DESP. COM LOCOMOÇÃO</t>
  </si>
  <si>
    <t>3339035 - CONSULTORIA</t>
  </si>
  <si>
    <t>3449051 - OBRAS E INSTALAÇÕES</t>
  </si>
  <si>
    <t>3449052 - PERMANENTE</t>
  </si>
  <si>
    <t>COC</t>
  </si>
  <si>
    <t>3449039 - OUTROS SERV. P. J. (SOFTWARE)</t>
  </si>
  <si>
    <t>TOTAL GERAL</t>
  </si>
  <si>
    <t>TOTAL</t>
  </si>
  <si>
    <t>SEAM</t>
  </si>
  <si>
    <t>MÉDIA DIÁRIA</t>
  </si>
  <si>
    <t>AGEPLAN</t>
  </si>
  <si>
    <t>QUINTA 30/09</t>
  </si>
  <si>
    <t>INDICADORES</t>
  </si>
  <si>
    <t>TOTAL DE PEDIDOS</t>
  </si>
  <si>
    <t>FORA DO PRAZO</t>
  </si>
  <si>
    <t>PORCENTAGEM DENTRO DO PRAZO (%)</t>
  </si>
  <si>
    <t>OBSERVAÇÕES</t>
  </si>
  <si>
    <t>FERIADOS NO PERÍODO</t>
  </si>
  <si>
    <t>SEAC/AUGUSTO</t>
  </si>
  <si>
    <t>STI/VDGDI</t>
  </si>
  <si>
    <t>DAD/COC</t>
  </si>
  <si>
    <t>ÍNDICE DE PEDIDOS</t>
  </si>
  <si>
    <t>NORMAL "ATÉ 19": ATÉ 48 HORAS</t>
  </si>
  <si>
    <t>MÉDIO "ENTRE 20 E 49": 5 DIAS</t>
  </si>
  <si>
    <t>GRANDE "ENTRE 50 E 99": 10 DIAS</t>
  </si>
  <si>
    <t>ICTB</t>
  </si>
  <si>
    <t>COGETIC</t>
  </si>
  <si>
    <t>SEAP/ILMD</t>
  </si>
  <si>
    <t>COMPRAS/CE</t>
  </si>
  <si>
    <t>SEAL/INI</t>
  </si>
  <si>
    <t>COGETIC/VPGDI</t>
  </si>
  <si>
    <t>SEAC/AMANDA</t>
  </si>
  <si>
    <t>CPL/RO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</si>
</sst>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5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6">
    <xf numFmtId="0" fontId="0" fillId="0" borderId="0" xfId="0"/>
    <xf numFmtId="0" fontId="4" fillId="2" borderId="0" xfId="0" applyFont="1" applyFill="1" applyAlignment="1">
      <alignment horizontal="center"/>
    </xf>
    <xf numFmtId="0" fontId="2" fillId="3" borderId="2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center" vertical="center" wrapText="1"/>
    </xf>
    <xf numFmtId="14" fontId="2" fillId="3" borderId="3" xfId="2" applyNumberFormat="1" applyFill="1" applyBorder="1" applyAlignment="1">
      <alignment horizontal="center" vertical="center" wrapText="1"/>
    </xf>
    <xf numFmtId="0" fontId="2" fillId="3" borderId="3" xfId="2" applyFill="1" applyBorder="1"/>
    <xf numFmtId="0" fontId="0" fillId="0" borderId="4" xfId="0" applyBorder="1"/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14" fontId="0" fillId="0" borderId="6" xfId="0" applyNumberFormat="1" applyBorder="1" applyAlignment="1">
      <alignment horizontal="right" vertical="center"/>
    </xf>
    <xf numFmtId="0" fontId="1" fillId="0" borderId="6" xfId="2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14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2" fillId="0" borderId="6" xfId="2" applyNumberFormat="1" applyFill="1" applyBorder="1" applyAlignment="1">
      <alignment horizontal="left" vertical="center"/>
    </xf>
    <xf numFmtId="1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2" fillId="5" borderId="5" xfId="2" applyNumberFormat="1" applyFill="1" applyBorder="1" applyAlignment="1">
      <alignment horizontal="right" vertical="center"/>
    </xf>
    <xf numFmtId="0" fontId="0" fillId="5" borderId="5" xfId="2" applyNumberFormat="1" applyFont="1" applyFill="1" applyBorder="1" applyAlignment="1">
      <alignment horizontal="center" vertical="center"/>
    </xf>
    <xf numFmtId="0" fontId="0" fillId="5" borderId="6" xfId="2" applyFont="1" applyFill="1" applyBorder="1" applyAlignment="1">
      <alignment horizontal="right" vertical="center"/>
    </xf>
    <xf numFmtId="14" fontId="0" fillId="5" borderId="6" xfId="2" applyNumberFormat="1" applyFont="1" applyFill="1" applyBorder="1" applyAlignment="1">
      <alignment horizontal="right" vertical="center"/>
    </xf>
    <xf numFmtId="1" fontId="0" fillId="5" borderId="6" xfId="2" applyNumberFormat="1" applyFont="1" applyFill="1" applyBorder="1" applyAlignment="1">
      <alignment horizontal="right" vertical="center"/>
    </xf>
    <xf numFmtId="0" fontId="0" fillId="5" borderId="6" xfId="2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2" fillId="4" borderId="5" xfId="2" applyNumberFormat="1" applyFill="1" applyBorder="1" applyAlignment="1">
      <alignment horizontal="right" vertical="center"/>
    </xf>
    <xf numFmtId="0" fontId="0" fillId="4" borderId="5" xfId="2" applyNumberFormat="1" applyFont="1" applyFill="1" applyBorder="1" applyAlignment="1">
      <alignment horizontal="center" vertical="center"/>
    </xf>
    <xf numFmtId="0" fontId="0" fillId="4" borderId="6" xfId="2" applyFont="1" applyFill="1" applyBorder="1" applyAlignment="1">
      <alignment horizontal="right" vertical="center"/>
    </xf>
    <xf numFmtId="14" fontId="0" fillId="4" borderId="6" xfId="2" applyNumberFormat="1" applyFont="1" applyFill="1" applyBorder="1" applyAlignment="1">
      <alignment horizontal="right" vertical="center"/>
    </xf>
    <xf numFmtId="1" fontId="0" fillId="4" borderId="6" xfId="2" applyNumberFormat="1" applyFont="1" applyFill="1" applyBorder="1" applyAlignment="1">
      <alignment horizontal="right" vertical="center"/>
    </xf>
    <xf numFmtId="0" fontId="0" fillId="4" borderId="6" xfId="2" applyNumberFormat="1" applyFont="1" applyFill="1" applyBorder="1" applyAlignment="1">
      <alignment horizontal="right" vertical="center"/>
    </xf>
  </cellXfs>
  <cellStyles count="3">
    <cellStyle name="Normal" xfId="0" builtinId="0"/>
    <cellStyle name="Porcentagem" xfId="1" builtinId="5"/>
    <cellStyle name="Total" xfId="2" builtinId="25"/>
  </cellStyles>
  <dxfs count="24">
    <dxf>
      <font>
        <b val="0"/>
      </font>
      <alignment horizontal="right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alignment horizontal="right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1" formatCode="0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</font>
      <alignment horizontal="right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3A346-A7D6-4D88-A9FD-9BE3D233DEE6}" name="Tabela224568910" displayName="Tabela224568910" ref="A2:S65" totalsRowShown="0" headerRowDxfId="23" dataDxfId="22" headerRowBorderDxfId="20" tableBorderDxfId="21" totalsRowBorderDxfId="19" headerRowCellStyle="Total">
  <autoFilter ref="A2:S65" xr:uid="{A2E3A346-A7D6-4D88-A9FD-9BE3D233DEE6}"/>
  <tableColumns count="19">
    <tableColumn id="1" xr3:uid="{E2B3A57D-90B8-4E99-942B-B9188A2A4405}" name="SEQ." dataDxfId="18" dataCellStyle="Total"/>
    <tableColumn id="2" xr3:uid="{C18B0F07-2280-435F-9DE4-30F81F058EBC}" name="UNIDADE SOLICITANTE" dataDxfId="17" dataCellStyle="Total"/>
    <tableColumn id="3" xr3:uid="{08C48DFF-CB82-4E91-BDB8-6E84C5892A7E}" name="QUANTIDADE DE CÓDIGOS SOLICITADOS" dataDxfId="16" dataCellStyle="Total"/>
    <tableColumn id="4" xr3:uid="{899EF1B9-3682-4038-BC6C-F7E05C5E1855}" name="DATA DO PEDIDO DE CATALOGAÇÃO" dataDxfId="15" dataCellStyle="Total"/>
    <tableColumn id="5" xr3:uid="{2EA2BFD2-6B52-408D-A0DF-400DDFDAFC9A}" name="DATA DE EFETUAÇÃO DA CATALOGAÇÃO" dataDxfId="14" dataCellStyle="Total"/>
    <tableColumn id="6" xr3:uid="{5A6630D0-97BB-4024-B805-ED909B6D05A6}" name="QUANTIDADE DE CÓDIGOS CATALOGADOS" dataDxfId="13" dataCellStyle="Total"/>
    <tableColumn id="7" xr3:uid="{2C790C3B-333A-4B55-BA37-472A83E0C7E6}" name="TAMANHO" dataDxfId="12" dataCellStyle="Total">
      <calculatedColumnFormula>_xlfn.IFS(C3&lt;1,"-",C3&lt;19,"NORMAL",C3&lt;69,"MÉDIO",C3&gt;99,"GRANDE")</calculatedColumnFormula>
    </tableColumn>
    <tableColumn id="8" xr3:uid="{C78F903D-5B07-411A-8C48-545EC1254F27}" name="DIAS NO SCAM" dataDxfId="11" dataCellStyle="Total"/>
    <tableColumn id="9" xr3:uid="{EF369C2A-3866-41C1-AB89-36379D4895DB}" name="JUSTIFICATIVAS" dataDxfId="10" dataCellStyle="Total"/>
    <tableColumn id="10" xr3:uid="{4421FD85-BA82-4979-8951-755103C2CA9E}" name="Coluna1" dataDxfId="9"/>
    <tableColumn id="11" xr3:uid="{2F114C3C-035F-4663-B35B-6E57396536E3}" name="CONTAS SIAFI / ELEMENTOS DE DESPESA" dataDxfId="8"/>
    <tableColumn id="12" xr3:uid="{00D40E3D-661D-488A-A5B0-2A1737300003}" name="NOVOS" dataDxfId="7">
      <calculatedColumnFormula>SUM(5+2+2+1+1+1+20+2+14+2+3+1+1+1+3+27+1)</calculatedColumnFormula>
    </tableColumn>
    <tableColumn id="13" xr3:uid="{57D487A3-D72C-47EC-84B5-4094BD1D9E5C}" name="ATIVADOS" dataDxfId="6">
      <calculatedColumnFormula>SUM(15+2+13+1+3+12+1+7+3+1+5+4+1+1+7)</calculatedColumnFormula>
    </tableColumn>
    <tableColumn id="14" xr3:uid="{889A6ACC-3025-43DA-B60F-8A29071F0E77}" name="INATIVADOS" dataDxfId="5">
      <calculatedColumnFormula>SUM(0)</calculatedColumnFormula>
    </tableColumn>
    <tableColumn id="15" xr3:uid="{C829311A-2DBB-421A-BB10-E8CD8A31FF5D}" name="ALTERADOS" dataDxfId="4">
      <calculatedColumnFormula>SUM(1)</calculatedColumnFormula>
    </tableColumn>
    <tableColumn id="16" xr3:uid="{574660D0-77A1-4F87-BDC1-C95C191D73AB}" name="REUTILIZADOS" dataDxfId="3"/>
    <tableColumn id="17" xr3:uid="{346C3B30-C4A9-400F-BC30-3E8FB1DCE960}" name="SANEADOS" dataDxfId="2">
      <calculatedColumnFormula>SUM(1+1+1+1)</calculatedColumnFormula>
    </tableColumn>
    <tableColumn id="18" xr3:uid="{2D7FCE17-92DC-47BE-AE67-950074C44025}" name="PESQUISADOS" dataDxfId="1">
      <calculatedColumnFormula>SUM(2+11+1+69+1+1+1+1)</calculatedColumnFormula>
    </tableColumn>
    <tableColumn id="19" xr3:uid="{74BB8AFF-8651-4829-AEDE-D86BF6631693}" name="Coluna2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B9FB-14DE-4E61-93CA-6960A1A1E8A4}">
  <dimension ref="A1:S65"/>
  <sheetViews>
    <sheetView tabSelected="1" workbookViewId="0">
      <selection activeCell="V5" sqref="V5"/>
    </sheetView>
  </sheetViews>
  <sheetFormatPr defaultRowHeight="14.4" x14ac:dyDescent="0.3"/>
  <cols>
    <col min="1" max="1" width="7" customWidth="1"/>
    <col min="2" max="2" width="14.33203125" bestFit="1" customWidth="1"/>
    <col min="3" max="3" width="13.21875" bestFit="1" customWidth="1"/>
    <col min="4" max="5" width="14.5546875" customWidth="1"/>
    <col min="6" max="6" width="14.109375" customWidth="1"/>
    <col min="7" max="7" width="10.109375" customWidth="1"/>
    <col min="8" max="8" width="12.5546875" bestFit="1" customWidth="1"/>
    <col min="9" max="9" width="15.44140625" customWidth="1"/>
    <col min="10" max="10" width="10.109375" bestFit="1" customWidth="1"/>
    <col min="11" max="11" width="43.88671875" bestFit="1" customWidth="1"/>
    <col min="12" max="12" width="11.6640625" bestFit="1" customWidth="1"/>
    <col min="13" max="13" width="13.21875" bestFit="1" customWidth="1"/>
    <col min="14" max="14" width="12.5546875" bestFit="1" customWidth="1"/>
    <col min="15" max="15" width="13.109375" bestFit="1" customWidth="1"/>
    <col min="16" max="16" width="13.77734375" customWidth="1"/>
    <col min="17" max="17" width="11.109375" customWidth="1"/>
    <col min="18" max="18" width="14.5546875" customWidth="1"/>
  </cols>
  <sheetData>
    <row r="1" spans="1:19" ht="25.8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2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6" t="s">
        <v>19</v>
      </c>
    </row>
    <row r="3" spans="1:19" x14ac:dyDescent="0.3">
      <c r="A3" s="7">
        <v>1</v>
      </c>
      <c r="B3" s="8" t="s">
        <v>20</v>
      </c>
      <c r="C3" s="9">
        <v>53</v>
      </c>
      <c r="D3" s="10">
        <v>44439</v>
      </c>
      <c r="E3" s="10">
        <v>44440</v>
      </c>
      <c r="F3" s="9">
        <v>53</v>
      </c>
      <c r="G3" s="9" t="str">
        <f t="shared" ref="G3:G65" si="0">_xlfn.IFS(C3&lt;1,"-",C3&lt;19,"NORMAL",C3&lt;69,"MÉDIO",C3&gt;99,"GRANDE")</f>
        <v>MÉDIO</v>
      </c>
      <c r="H3" s="9">
        <f>IF(ISTEXT(D3),"-", NETWORKDAYS(D3,E3,K25:K29))</f>
        <v>2</v>
      </c>
      <c r="I3" s="9"/>
      <c r="J3" s="11"/>
      <c r="K3" s="12" t="s">
        <v>21</v>
      </c>
      <c r="L3" s="9">
        <f>SUM(1+3+2+25+1+141+4+4+10+1)</f>
        <v>192</v>
      </c>
      <c r="M3" s="9">
        <f>SUM(3+24)</f>
        <v>27</v>
      </c>
      <c r="N3" s="9">
        <f t="shared" ref="N3" si="1">SUM(0)</f>
        <v>0</v>
      </c>
      <c r="O3" s="9">
        <f>SUM(1+3)</f>
        <v>4</v>
      </c>
      <c r="P3" s="9">
        <f>SUM(1+5+1+1)</f>
        <v>8</v>
      </c>
      <c r="Q3" s="9">
        <f t="shared" ref="O3:S4" si="2">SUM(0)</f>
        <v>0</v>
      </c>
      <c r="R3" s="9">
        <f>SUM(53+26+27+4+1+4+2+2+4+1)</f>
        <v>124</v>
      </c>
      <c r="S3" s="13"/>
    </row>
    <row r="4" spans="1:19" x14ac:dyDescent="0.3">
      <c r="A4" s="7">
        <v>2</v>
      </c>
      <c r="B4" s="8" t="s">
        <v>20</v>
      </c>
      <c r="C4" s="9">
        <v>1</v>
      </c>
      <c r="D4" s="10">
        <v>44439</v>
      </c>
      <c r="E4" s="10">
        <v>44440</v>
      </c>
      <c r="F4" s="9">
        <v>1</v>
      </c>
      <c r="G4" s="9" t="str">
        <f t="shared" si="0"/>
        <v>NORMAL</v>
      </c>
      <c r="H4" s="9">
        <f>IF(ISTEXT(D4),"-", NETWORKDAYS(D4,E4,K25:K29))</f>
        <v>2</v>
      </c>
      <c r="I4" s="9"/>
      <c r="J4" s="11"/>
      <c r="K4" s="12" t="s">
        <v>22</v>
      </c>
      <c r="L4" s="9">
        <f>SUM(1+1)</f>
        <v>2</v>
      </c>
      <c r="M4" s="9">
        <f>SUM(1)</f>
        <v>1</v>
      </c>
      <c r="N4" s="9">
        <f>SUM(0)</f>
        <v>0</v>
      </c>
      <c r="O4" s="9">
        <f t="shared" si="2"/>
        <v>0</v>
      </c>
      <c r="P4" s="9">
        <f t="shared" si="2"/>
        <v>0</v>
      </c>
      <c r="Q4" s="9">
        <f t="shared" si="2"/>
        <v>0</v>
      </c>
      <c r="R4" s="9">
        <f>SUM(1)</f>
        <v>1</v>
      </c>
      <c r="S4" s="13"/>
    </row>
    <row r="5" spans="1:19" x14ac:dyDescent="0.3">
      <c r="A5" s="14">
        <v>3</v>
      </c>
      <c r="B5" s="15" t="s">
        <v>23</v>
      </c>
      <c r="C5" s="16">
        <v>3</v>
      </c>
      <c r="D5" s="10">
        <v>44442</v>
      </c>
      <c r="E5" s="10">
        <v>44442</v>
      </c>
      <c r="F5" s="16">
        <v>3</v>
      </c>
      <c r="G5" s="9" t="str">
        <f t="shared" si="0"/>
        <v>NORMAL</v>
      </c>
      <c r="H5" s="16">
        <f>IF(ISTEXT(D5),"-", NETWORKDAYS(D5,E5,K25:K29))</f>
        <v>1</v>
      </c>
      <c r="I5" s="16"/>
      <c r="J5" s="11"/>
      <c r="K5" s="12" t="s">
        <v>24</v>
      </c>
      <c r="L5" s="9">
        <f>SUM(1+1+1+1)</f>
        <v>4</v>
      </c>
      <c r="M5" s="9">
        <f>SUM(1+1)</f>
        <v>2</v>
      </c>
      <c r="N5" s="9">
        <f t="shared" ref="M5:S6" si="3">SUM(0)</f>
        <v>0</v>
      </c>
      <c r="O5" s="9">
        <f>SUM(1)</f>
        <v>1</v>
      </c>
      <c r="P5" s="9">
        <f>SUM(1+1+1)</f>
        <v>3</v>
      </c>
      <c r="Q5" s="9">
        <f t="shared" si="3"/>
        <v>0</v>
      </c>
      <c r="R5" s="9">
        <f>SUM(1+1+1+1+14+1+1+1)</f>
        <v>21</v>
      </c>
      <c r="S5" s="13"/>
    </row>
    <row r="6" spans="1:19" x14ac:dyDescent="0.3">
      <c r="A6" s="7">
        <v>4</v>
      </c>
      <c r="B6" s="8" t="s">
        <v>25</v>
      </c>
      <c r="C6" s="9">
        <v>1</v>
      </c>
      <c r="D6" s="10">
        <v>44448</v>
      </c>
      <c r="E6" s="10">
        <v>44448</v>
      </c>
      <c r="F6" s="9">
        <v>1</v>
      </c>
      <c r="G6" s="9" t="str">
        <f t="shared" si="0"/>
        <v>NORMAL</v>
      </c>
      <c r="H6" s="9">
        <f>IF(ISTEXT(D6),"-", NETWORKDAYS(D6,E6,K25:K29))</f>
        <v>1</v>
      </c>
      <c r="I6" s="9"/>
      <c r="J6" s="11"/>
      <c r="K6" s="12" t="s">
        <v>26</v>
      </c>
      <c r="L6" s="9">
        <f>SUM(1)</f>
        <v>1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13"/>
    </row>
    <row r="7" spans="1:19" x14ac:dyDescent="0.3">
      <c r="A7" s="7">
        <v>5</v>
      </c>
      <c r="B7" s="17" t="s">
        <v>20</v>
      </c>
      <c r="C7" s="9">
        <v>27</v>
      </c>
      <c r="D7" s="10">
        <v>44448</v>
      </c>
      <c r="E7" s="10">
        <v>44448</v>
      </c>
      <c r="F7" s="9">
        <v>27</v>
      </c>
      <c r="G7" s="9" t="str">
        <f t="shared" si="0"/>
        <v>MÉDIO</v>
      </c>
      <c r="H7" s="9">
        <f>IF(ISTEXT(D7),"-", NETWORKDAYS(D7,E7,K25:K29))</f>
        <v>1</v>
      </c>
      <c r="I7" s="9"/>
      <c r="J7" s="11"/>
      <c r="K7" s="12" t="s">
        <v>27</v>
      </c>
      <c r="L7" s="9">
        <f t="shared" ref="L7:R12" si="4">SUM(0)</f>
        <v>0</v>
      </c>
      <c r="M7" s="9">
        <f t="shared" si="4"/>
        <v>0</v>
      </c>
      <c r="N7" s="9">
        <f t="shared" si="4"/>
        <v>0</v>
      </c>
      <c r="O7" s="9">
        <f t="shared" si="4"/>
        <v>0</v>
      </c>
      <c r="P7" s="9">
        <f t="shared" si="4"/>
        <v>0</v>
      </c>
      <c r="Q7" s="9">
        <f t="shared" si="4"/>
        <v>0</v>
      </c>
      <c r="R7" s="9">
        <f t="shared" si="4"/>
        <v>0</v>
      </c>
      <c r="S7" s="13"/>
    </row>
    <row r="8" spans="1:19" x14ac:dyDescent="0.3">
      <c r="A8" s="14">
        <v>6</v>
      </c>
      <c r="B8" s="15" t="s">
        <v>20</v>
      </c>
      <c r="C8" s="16">
        <v>26</v>
      </c>
      <c r="D8" s="10">
        <v>44449</v>
      </c>
      <c r="E8" s="10">
        <v>44449</v>
      </c>
      <c r="F8" s="16">
        <v>26</v>
      </c>
      <c r="G8" s="9" t="str">
        <f t="shared" si="0"/>
        <v>MÉDIO</v>
      </c>
      <c r="H8" s="16">
        <f>IF(ISTEXT(D8),"-", NETWORKDAYS(D8,E8,K25:K29))</f>
        <v>1</v>
      </c>
      <c r="I8" s="16"/>
      <c r="J8" s="11"/>
      <c r="K8" s="12" t="s">
        <v>28</v>
      </c>
      <c r="L8" s="9">
        <f t="shared" si="4"/>
        <v>0</v>
      </c>
      <c r="M8" s="9">
        <f t="shared" si="4"/>
        <v>0</v>
      </c>
      <c r="N8" s="9">
        <f t="shared" si="4"/>
        <v>0</v>
      </c>
      <c r="O8" s="9">
        <f t="shared" si="4"/>
        <v>0</v>
      </c>
      <c r="P8" s="9">
        <f t="shared" si="4"/>
        <v>0</v>
      </c>
      <c r="Q8" s="9">
        <f t="shared" si="4"/>
        <v>0</v>
      </c>
      <c r="R8" s="9">
        <f t="shared" si="4"/>
        <v>0</v>
      </c>
      <c r="S8" s="13"/>
    </row>
    <row r="9" spans="1:19" x14ac:dyDescent="0.3">
      <c r="A9" s="7">
        <v>7</v>
      </c>
      <c r="B9" s="8" t="s">
        <v>25</v>
      </c>
      <c r="C9" s="9">
        <v>1</v>
      </c>
      <c r="D9" s="10">
        <v>44449</v>
      </c>
      <c r="E9" s="10">
        <v>44449</v>
      </c>
      <c r="F9" s="9">
        <v>1</v>
      </c>
      <c r="G9" s="9" t="str">
        <f t="shared" si="0"/>
        <v>NORMAL</v>
      </c>
      <c r="H9" s="9">
        <f>IF(ISTEXT(D9),"-", NETWORKDAYS(D9,E9,K25:K29))</f>
        <v>1</v>
      </c>
      <c r="I9" s="9"/>
      <c r="J9" s="11"/>
      <c r="K9" s="12" t="s">
        <v>29</v>
      </c>
      <c r="L9" s="9">
        <f>SUM(0)</f>
        <v>0</v>
      </c>
      <c r="M9" s="9">
        <f t="shared" si="4"/>
        <v>0</v>
      </c>
      <c r="N9" s="9">
        <f t="shared" si="4"/>
        <v>0</v>
      </c>
      <c r="O9" s="9">
        <f t="shared" si="4"/>
        <v>0</v>
      </c>
      <c r="P9" s="9">
        <f t="shared" si="4"/>
        <v>0</v>
      </c>
      <c r="Q9" s="9">
        <f t="shared" si="4"/>
        <v>0</v>
      </c>
      <c r="R9" s="9">
        <f t="shared" si="4"/>
        <v>0</v>
      </c>
      <c r="S9" s="13"/>
    </row>
    <row r="10" spans="1:19" x14ac:dyDescent="0.3">
      <c r="A10" s="7">
        <v>8</v>
      </c>
      <c r="B10" s="8" t="s">
        <v>25</v>
      </c>
      <c r="C10" s="9">
        <v>1</v>
      </c>
      <c r="D10" s="10">
        <v>44449</v>
      </c>
      <c r="E10" s="10">
        <v>44449</v>
      </c>
      <c r="F10" s="9">
        <v>1</v>
      </c>
      <c r="G10" s="9" t="str">
        <f t="shared" si="0"/>
        <v>NORMAL</v>
      </c>
      <c r="H10" s="9">
        <f>IF(ISTEXT(D10),"-", NETWORKDAYS(D10,E10,K25:K29))</f>
        <v>1</v>
      </c>
      <c r="I10" s="9"/>
      <c r="J10" s="11"/>
      <c r="K10" s="12" t="s">
        <v>30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  <c r="P10" s="9">
        <f t="shared" si="4"/>
        <v>0</v>
      </c>
      <c r="Q10" s="9">
        <f t="shared" si="4"/>
        <v>0</v>
      </c>
      <c r="R10" s="9">
        <f t="shared" si="4"/>
        <v>0</v>
      </c>
      <c r="S10" s="13"/>
    </row>
    <row r="11" spans="1:19" x14ac:dyDescent="0.3">
      <c r="A11" s="14">
        <v>9</v>
      </c>
      <c r="B11" s="15" t="s">
        <v>25</v>
      </c>
      <c r="C11" s="16">
        <v>1</v>
      </c>
      <c r="D11" s="10">
        <v>44449</v>
      </c>
      <c r="E11" s="10">
        <v>44449</v>
      </c>
      <c r="F11" s="16">
        <v>1</v>
      </c>
      <c r="G11" s="9" t="str">
        <f t="shared" si="0"/>
        <v>NORMAL</v>
      </c>
      <c r="H11" s="16">
        <f>IF(ISTEXT(D11),"-", NETWORKDAYS(D11,E11,K25:K29))</f>
        <v>1</v>
      </c>
      <c r="I11" s="16"/>
      <c r="J11" s="11"/>
      <c r="K11" s="12" t="s">
        <v>31</v>
      </c>
      <c r="L11" s="9">
        <f>SUM(2+1+3+1+1+4+2+1+3)</f>
        <v>18</v>
      </c>
      <c r="M11" s="9">
        <f>SUM(2+1+1+1+1+1+1)</f>
        <v>8</v>
      </c>
      <c r="N11" s="9">
        <f t="shared" si="4"/>
        <v>0</v>
      </c>
      <c r="O11" s="9">
        <f t="shared" si="4"/>
        <v>0</v>
      </c>
      <c r="P11" s="9">
        <f>SUM(1)</f>
        <v>1</v>
      </c>
      <c r="Q11" s="9">
        <f t="shared" si="4"/>
        <v>0</v>
      </c>
      <c r="R11" s="9">
        <f>SUM(1+1+1+1)</f>
        <v>4</v>
      </c>
      <c r="S11" s="13"/>
    </row>
    <row r="12" spans="1:19" x14ac:dyDescent="0.3">
      <c r="A12" s="7">
        <v>10</v>
      </c>
      <c r="B12" s="8" t="s">
        <v>32</v>
      </c>
      <c r="C12" s="9">
        <v>1</v>
      </c>
      <c r="D12" s="10">
        <v>44449</v>
      </c>
      <c r="E12" s="10">
        <v>44449</v>
      </c>
      <c r="F12" s="9">
        <v>1</v>
      </c>
      <c r="G12" s="9" t="str">
        <f t="shared" si="0"/>
        <v>NORMAL</v>
      </c>
      <c r="H12" s="9">
        <f>IF(ISTEXT(D12),"-", NETWORKDAYS(D12,E12,K27:K29))</f>
        <v>1</v>
      </c>
      <c r="I12" s="9"/>
      <c r="J12" s="11"/>
      <c r="K12" s="12" t="s">
        <v>33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4"/>
        <v>0</v>
      </c>
      <c r="Q12" s="9">
        <f t="shared" si="4"/>
        <v>0</v>
      </c>
      <c r="R12" s="9">
        <f t="shared" si="4"/>
        <v>0</v>
      </c>
      <c r="S12" s="18" t="s">
        <v>34</v>
      </c>
    </row>
    <row r="13" spans="1:19" x14ac:dyDescent="0.3">
      <c r="A13" s="7">
        <v>11</v>
      </c>
      <c r="B13" s="8" t="s">
        <v>32</v>
      </c>
      <c r="C13" s="9">
        <v>1</v>
      </c>
      <c r="D13" s="10">
        <v>44452</v>
      </c>
      <c r="E13" s="10">
        <v>44452</v>
      </c>
      <c r="F13" s="9">
        <v>1</v>
      </c>
      <c r="G13" s="9" t="str">
        <f t="shared" si="0"/>
        <v>NORMAL</v>
      </c>
      <c r="H13" s="9">
        <f>IF(ISTEXT(D13),"-", NETWORKDAYS(D13,E13,K25:K29))</f>
        <v>1</v>
      </c>
      <c r="I13" s="9"/>
      <c r="J13" s="11"/>
      <c r="K13" s="12" t="s">
        <v>35</v>
      </c>
      <c r="L13" s="9">
        <f>SUM(L3:L12)</f>
        <v>217</v>
      </c>
      <c r="M13" s="9">
        <f>SUM(M3:M12)</f>
        <v>38</v>
      </c>
      <c r="N13" s="9">
        <f t="shared" ref="N13:R13" si="5">SUM(N3:N12)</f>
        <v>0</v>
      </c>
      <c r="O13" s="9">
        <f t="shared" si="5"/>
        <v>5</v>
      </c>
      <c r="P13" s="9">
        <f t="shared" si="5"/>
        <v>12</v>
      </c>
      <c r="Q13" s="9">
        <f t="shared" si="5"/>
        <v>0</v>
      </c>
      <c r="R13" s="9">
        <f t="shared" si="5"/>
        <v>150</v>
      </c>
      <c r="S13" s="19">
        <f>SUM(L13:R13)</f>
        <v>422</v>
      </c>
    </row>
    <row r="14" spans="1:19" x14ac:dyDescent="0.3">
      <c r="A14" s="14">
        <v>12</v>
      </c>
      <c r="B14" s="15" t="s">
        <v>36</v>
      </c>
      <c r="C14" s="16">
        <v>1</v>
      </c>
      <c r="D14" s="10">
        <v>44452</v>
      </c>
      <c r="E14" s="10">
        <v>44452</v>
      </c>
      <c r="F14" s="16">
        <v>1</v>
      </c>
      <c r="G14" s="16" t="str">
        <f t="shared" si="0"/>
        <v>NORMAL</v>
      </c>
      <c r="H14" s="16">
        <f>IF(ISTEXT(D14),"-", NETWORKDAYS(D14,E14,K25:K29))</f>
        <v>1</v>
      </c>
      <c r="I14" s="16"/>
      <c r="J14" s="11"/>
      <c r="K14" s="20"/>
      <c r="L14" s="11"/>
      <c r="M14" s="11"/>
      <c r="N14" s="11"/>
      <c r="O14" s="11"/>
      <c r="P14" s="9" t="s">
        <v>37</v>
      </c>
      <c r="Q14" s="16"/>
      <c r="R14" s="21">
        <f>SUM(S13/21)</f>
        <v>20.095238095238095</v>
      </c>
      <c r="S14" s="22"/>
    </row>
    <row r="15" spans="1:19" ht="15.6" x14ac:dyDescent="0.3">
      <c r="A15" s="7">
        <v>13</v>
      </c>
      <c r="B15" s="8" t="s">
        <v>38</v>
      </c>
      <c r="C15" s="9">
        <v>1</v>
      </c>
      <c r="D15" s="10">
        <v>44452</v>
      </c>
      <c r="E15" s="10">
        <v>44452</v>
      </c>
      <c r="F15" s="9">
        <v>1</v>
      </c>
      <c r="G15" s="9" t="str">
        <f t="shared" si="0"/>
        <v>NORMAL</v>
      </c>
      <c r="H15" s="9">
        <f>IF(ISTEXT(D15),"-", NETWORKDAYS(D15,E15,K25:K29))</f>
        <v>1</v>
      </c>
      <c r="I15" s="9"/>
      <c r="J15" s="16"/>
      <c r="K15" s="23"/>
      <c r="L15" s="16"/>
      <c r="M15" s="16"/>
      <c r="N15" s="16"/>
      <c r="O15" s="16"/>
      <c r="P15" s="16"/>
      <c r="Q15" s="16"/>
      <c r="R15" s="24" t="s">
        <v>39</v>
      </c>
      <c r="S15" s="22"/>
    </row>
    <row r="16" spans="1:19" x14ac:dyDescent="0.3">
      <c r="A16" s="7">
        <v>14</v>
      </c>
      <c r="B16" s="8" t="s">
        <v>20</v>
      </c>
      <c r="C16" s="9">
        <v>3</v>
      </c>
      <c r="D16" s="10">
        <v>44452</v>
      </c>
      <c r="E16" s="10">
        <v>44452</v>
      </c>
      <c r="F16" s="9">
        <v>3</v>
      </c>
      <c r="G16" s="9" t="str">
        <f t="shared" si="0"/>
        <v>NORMAL</v>
      </c>
      <c r="H16" s="9">
        <f>IF(ISTEXT(D16),"-", NETWORKDAYS(D16,E16,K25:K29))</f>
        <v>1</v>
      </c>
      <c r="I16" s="9"/>
      <c r="J16" s="16"/>
      <c r="K16" s="25" t="s">
        <v>40</v>
      </c>
      <c r="L16" s="26"/>
      <c r="M16" s="16"/>
      <c r="N16" s="16"/>
      <c r="O16" s="16"/>
      <c r="P16" s="16"/>
      <c r="Q16" s="16"/>
      <c r="R16" s="16"/>
      <c r="S16" s="22"/>
    </row>
    <row r="17" spans="1:19" x14ac:dyDescent="0.3">
      <c r="A17" s="14">
        <v>15</v>
      </c>
      <c r="B17" s="15" t="s">
        <v>32</v>
      </c>
      <c r="C17" s="16">
        <v>1</v>
      </c>
      <c r="D17" s="10">
        <v>44452</v>
      </c>
      <c r="E17" s="10">
        <v>44453</v>
      </c>
      <c r="F17" s="16">
        <v>1</v>
      </c>
      <c r="G17" s="16" t="str">
        <f t="shared" si="0"/>
        <v>NORMAL</v>
      </c>
      <c r="H17" s="16">
        <f>IF(ISTEXT(D17),"-", NETWORKDAYS(D17,E17,K25:K29))</f>
        <v>2</v>
      </c>
      <c r="I17" s="16"/>
      <c r="J17" s="16"/>
      <c r="K17" s="25" t="s">
        <v>41</v>
      </c>
      <c r="L17" s="26">
        <f>COUNTA(C3:C107)</f>
        <v>63</v>
      </c>
      <c r="M17" s="16"/>
      <c r="N17" s="16"/>
      <c r="O17" s="16"/>
      <c r="P17" s="16"/>
      <c r="Q17" s="16"/>
      <c r="R17" s="16"/>
      <c r="S17" s="22"/>
    </row>
    <row r="18" spans="1:19" x14ac:dyDescent="0.3">
      <c r="A18" s="7">
        <v>16</v>
      </c>
      <c r="B18" s="8" t="s">
        <v>32</v>
      </c>
      <c r="C18" s="9">
        <v>1</v>
      </c>
      <c r="D18" s="10">
        <v>44452</v>
      </c>
      <c r="E18" s="10">
        <v>44453</v>
      </c>
      <c r="F18" s="9">
        <v>1</v>
      </c>
      <c r="G18" s="9" t="str">
        <f t="shared" si="0"/>
        <v>NORMAL</v>
      </c>
      <c r="H18" s="9">
        <f>IF(ISTEXT(D18),"-", NETWORKDAYS(D18,E18,K25:K29))</f>
        <v>2</v>
      </c>
      <c r="I18" s="9"/>
      <c r="J18" s="16"/>
      <c r="K18" s="25" t="s">
        <v>42</v>
      </c>
      <c r="L18" s="26">
        <f>COUNTIF(H3:H107,"&gt;5")</f>
        <v>0</v>
      </c>
      <c r="M18" s="16"/>
      <c r="N18" s="16"/>
      <c r="O18" s="16"/>
      <c r="P18" s="16"/>
      <c r="Q18" s="16"/>
      <c r="R18" s="16"/>
      <c r="S18" s="22"/>
    </row>
    <row r="19" spans="1:19" x14ac:dyDescent="0.3">
      <c r="A19" s="7">
        <v>17</v>
      </c>
      <c r="B19" s="8" t="s">
        <v>32</v>
      </c>
      <c r="C19" s="9">
        <v>1</v>
      </c>
      <c r="D19" s="10">
        <v>44453</v>
      </c>
      <c r="E19" s="10">
        <v>44453</v>
      </c>
      <c r="F19" s="9">
        <v>1</v>
      </c>
      <c r="G19" s="9" t="str">
        <f t="shared" si="0"/>
        <v>NORMAL</v>
      </c>
      <c r="H19" s="9">
        <f>IF(ISTEXT(D19),"-", NETWORKDAYS(D19,E19,K25:K29))</f>
        <v>1</v>
      </c>
      <c r="I19" s="9"/>
      <c r="J19" s="16"/>
      <c r="K19" s="25" t="s">
        <v>43</v>
      </c>
      <c r="L19" s="27">
        <f>(L17-L18)/(L17/100)</f>
        <v>100</v>
      </c>
      <c r="M19" s="16"/>
      <c r="N19" s="16"/>
      <c r="O19" s="16"/>
      <c r="P19" s="16"/>
      <c r="Q19" s="16"/>
      <c r="R19" s="16"/>
      <c r="S19" s="22"/>
    </row>
    <row r="20" spans="1:19" x14ac:dyDescent="0.3">
      <c r="A20" s="14">
        <v>18</v>
      </c>
      <c r="B20" s="15" t="s">
        <v>32</v>
      </c>
      <c r="C20" s="16">
        <v>1</v>
      </c>
      <c r="D20" s="10">
        <v>44453</v>
      </c>
      <c r="E20" s="10">
        <v>44453</v>
      </c>
      <c r="F20" s="16">
        <v>1</v>
      </c>
      <c r="G20" s="16" t="str">
        <f t="shared" si="0"/>
        <v>NORMAL</v>
      </c>
      <c r="H20" s="16">
        <f>IF(ISTEXT(D20),"-", NETWORKDAYS(D20,E20,K25:K29))</f>
        <v>1</v>
      </c>
      <c r="I20" s="16"/>
      <c r="J20" s="16"/>
      <c r="K20" s="28"/>
      <c r="L20" s="29"/>
      <c r="M20" s="16"/>
      <c r="N20" s="16"/>
      <c r="O20" s="16"/>
      <c r="P20" s="16"/>
      <c r="Q20" s="16"/>
      <c r="R20" s="16"/>
      <c r="S20" s="22"/>
    </row>
    <row r="21" spans="1:19" x14ac:dyDescent="0.3">
      <c r="A21" s="7">
        <v>19</v>
      </c>
      <c r="B21" s="8" t="s">
        <v>32</v>
      </c>
      <c r="C21" s="9">
        <v>2</v>
      </c>
      <c r="D21" s="10">
        <v>44453</v>
      </c>
      <c r="E21" s="10">
        <v>44453</v>
      </c>
      <c r="F21" s="9">
        <v>2</v>
      </c>
      <c r="G21" s="9" t="str">
        <f t="shared" si="0"/>
        <v>NORMAL</v>
      </c>
      <c r="H21" s="9">
        <f>IF(ISTEXT(D21),"-", NETWORKDAYS(D21,E21,K25:K29))</f>
        <v>1</v>
      </c>
      <c r="I21" s="9"/>
      <c r="J21" s="16"/>
      <c r="K21" s="28"/>
      <c r="L21" s="9"/>
      <c r="M21" s="16"/>
      <c r="N21" s="16"/>
      <c r="O21" s="16"/>
      <c r="P21" s="16"/>
      <c r="Q21" s="16"/>
      <c r="R21" s="16"/>
      <c r="S21" s="22"/>
    </row>
    <row r="22" spans="1:19" x14ac:dyDescent="0.3">
      <c r="A22" s="7">
        <v>20</v>
      </c>
      <c r="B22" s="8" t="s">
        <v>25</v>
      </c>
      <c r="C22" s="9">
        <v>1</v>
      </c>
      <c r="D22" s="10">
        <v>44453</v>
      </c>
      <c r="E22" s="10">
        <v>44453</v>
      </c>
      <c r="F22" s="9">
        <v>1</v>
      </c>
      <c r="G22" s="9" t="str">
        <f t="shared" si="0"/>
        <v>NORMAL</v>
      </c>
      <c r="H22" s="9">
        <f>IF(ISTEXT(D22),"-", NETWORKDAYS(D22,E22,K25:K29))</f>
        <v>1</v>
      </c>
      <c r="I22" s="9"/>
      <c r="J22" s="16"/>
      <c r="K22" s="12"/>
      <c r="L22" s="9"/>
      <c r="M22" s="16"/>
      <c r="N22" s="16"/>
      <c r="O22" s="16"/>
      <c r="P22" s="16"/>
      <c r="Q22" s="16"/>
      <c r="R22" s="16"/>
      <c r="S22" s="22"/>
    </row>
    <row r="23" spans="1:19" x14ac:dyDescent="0.3">
      <c r="A23" s="14">
        <v>21</v>
      </c>
      <c r="B23" s="15" t="s">
        <v>32</v>
      </c>
      <c r="C23" s="16">
        <v>2</v>
      </c>
      <c r="D23" s="10">
        <v>44453</v>
      </c>
      <c r="E23" s="10">
        <v>44453</v>
      </c>
      <c r="F23" s="16">
        <v>2</v>
      </c>
      <c r="G23" s="16" t="str">
        <f t="shared" si="0"/>
        <v>NORMAL</v>
      </c>
      <c r="H23" s="16">
        <f>IF(ISTEXT(D23),"-", NETWORKDAYS(D23,E23,K25:K29))</f>
        <v>1</v>
      </c>
      <c r="I23" s="16"/>
      <c r="J23" s="16"/>
      <c r="K23" s="30" t="s">
        <v>44</v>
      </c>
      <c r="L23" s="9"/>
      <c r="M23" s="16"/>
      <c r="N23" s="16"/>
      <c r="O23" s="16"/>
      <c r="P23" s="16"/>
      <c r="Q23" s="16"/>
      <c r="R23" s="16"/>
      <c r="S23" s="22"/>
    </row>
    <row r="24" spans="1:19" x14ac:dyDescent="0.3">
      <c r="A24" s="7">
        <v>22</v>
      </c>
      <c r="B24" s="8" t="s">
        <v>20</v>
      </c>
      <c r="C24" s="9">
        <v>53</v>
      </c>
      <c r="D24" s="10">
        <v>44453</v>
      </c>
      <c r="E24" s="10">
        <v>44453</v>
      </c>
      <c r="F24" s="9">
        <v>53</v>
      </c>
      <c r="G24" s="9" t="str">
        <f t="shared" si="0"/>
        <v>MÉDIO</v>
      </c>
      <c r="H24" s="9">
        <f>IF(ISTEXT(D24),"-", NETWORKDAYS(D24,E24,K25:K29))</f>
        <v>1</v>
      </c>
      <c r="I24" s="9"/>
      <c r="J24" s="16"/>
      <c r="K24" s="31" t="s">
        <v>45</v>
      </c>
      <c r="L24" s="9"/>
      <c r="M24" s="16"/>
      <c r="N24" s="16"/>
      <c r="O24" s="16"/>
      <c r="P24" s="16"/>
      <c r="Q24" s="16"/>
      <c r="R24" s="16"/>
      <c r="S24" s="22"/>
    </row>
    <row r="25" spans="1:19" x14ac:dyDescent="0.3">
      <c r="A25" s="7">
        <v>23</v>
      </c>
      <c r="B25" s="8" t="s">
        <v>20</v>
      </c>
      <c r="C25" s="9">
        <v>1</v>
      </c>
      <c r="D25" s="10">
        <v>44453</v>
      </c>
      <c r="E25" s="10">
        <v>44453</v>
      </c>
      <c r="F25" s="9">
        <v>1</v>
      </c>
      <c r="G25" s="9" t="str">
        <f t="shared" si="0"/>
        <v>NORMAL</v>
      </c>
      <c r="H25" s="9">
        <f>IF(ISTEXT(D25),"-", NETWORKDAYS(D25,E25,K25:K29))</f>
        <v>1</v>
      </c>
      <c r="I25" s="9"/>
      <c r="J25" s="16"/>
      <c r="K25" s="32">
        <v>44446</v>
      </c>
      <c r="L25" s="9"/>
      <c r="M25" s="16"/>
      <c r="N25" s="16"/>
      <c r="O25" s="16"/>
      <c r="P25" s="16"/>
      <c r="Q25" s="16"/>
      <c r="R25" s="16"/>
      <c r="S25" s="22"/>
    </row>
    <row r="26" spans="1:19" x14ac:dyDescent="0.3">
      <c r="A26" s="14">
        <v>24</v>
      </c>
      <c r="B26" s="15" t="s">
        <v>32</v>
      </c>
      <c r="C26" s="16">
        <v>2</v>
      </c>
      <c r="D26" s="10">
        <v>44454</v>
      </c>
      <c r="E26" s="10">
        <v>44454</v>
      </c>
      <c r="F26" s="16">
        <v>2</v>
      </c>
      <c r="G26" s="16" t="str">
        <f t="shared" si="0"/>
        <v>NORMAL</v>
      </c>
      <c r="H26" s="16">
        <f>IF(ISTEXT(D26),"-", NETWORKDAYS(D26,E26,K25:K29))</f>
        <v>1</v>
      </c>
      <c r="I26" s="16"/>
      <c r="J26" s="33"/>
      <c r="K26" s="32"/>
      <c r="L26" s="9"/>
      <c r="M26" s="33"/>
      <c r="N26" s="33"/>
      <c r="O26" s="16"/>
      <c r="P26" s="16"/>
      <c r="Q26" s="16"/>
      <c r="R26" s="16"/>
      <c r="S26" s="22"/>
    </row>
    <row r="27" spans="1:19" x14ac:dyDescent="0.3">
      <c r="A27" s="7">
        <v>25</v>
      </c>
      <c r="B27" s="8" t="s">
        <v>46</v>
      </c>
      <c r="C27" s="9">
        <v>1</v>
      </c>
      <c r="D27" s="10">
        <v>44454</v>
      </c>
      <c r="E27" s="10">
        <v>44454</v>
      </c>
      <c r="F27" s="9">
        <v>1</v>
      </c>
      <c r="G27" s="9" t="str">
        <f t="shared" si="0"/>
        <v>NORMAL</v>
      </c>
      <c r="H27" s="9">
        <f>IF(ISTEXT(D27),"-", NETWORKDAYS(D27,E27,K25:K29))</f>
        <v>1</v>
      </c>
      <c r="I27" s="9"/>
      <c r="J27" s="33"/>
      <c r="K27" s="32"/>
      <c r="L27" s="9"/>
      <c r="M27" s="34"/>
      <c r="N27" s="34"/>
      <c r="O27" s="16"/>
      <c r="P27" s="16"/>
      <c r="Q27" s="16"/>
      <c r="R27" s="16"/>
      <c r="S27" s="22"/>
    </row>
    <row r="28" spans="1:19" x14ac:dyDescent="0.3">
      <c r="A28" s="7">
        <v>26</v>
      </c>
      <c r="B28" s="8" t="s">
        <v>38</v>
      </c>
      <c r="C28" s="9">
        <v>3</v>
      </c>
      <c r="D28" s="10">
        <v>44454</v>
      </c>
      <c r="E28" s="10">
        <v>44455</v>
      </c>
      <c r="F28" s="9">
        <v>3</v>
      </c>
      <c r="G28" s="9" t="str">
        <f t="shared" si="0"/>
        <v>NORMAL</v>
      </c>
      <c r="H28" s="9">
        <f>IF(ISTEXT(D28),"-", NETWORKDAYS(D28,E28,K25:K29))</f>
        <v>2</v>
      </c>
      <c r="I28" s="9"/>
      <c r="J28" s="33"/>
      <c r="K28" s="28"/>
      <c r="L28" s="9"/>
      <c r="M28" s="33"/>
      <c r="N28" s="33"/>
      <c r="O28" s="16"/>
      <c r="P28" s="16"/>
      <c r="Q28" s="16"/>
      <c r="R28" s="16"/>
      <c r="S28" s="22"/>
    </row>
    <row r="29" spans="1:19" x14ac:dyDescent="0.3">
      <c r="A29" s="14">
        <v>27</v>
      </c>
      <c r="B29" s="15" t="s">
        <v>47</v>
      </c>
      <c r="C29" s="16">
        <v>1</v>
      </c>
      <c r="D29" s="10">
        <v>44454</v>
      </c>
      <c r="E29" s="10">
        <v>44455</v>
      </c>
      <c r="F29" s="16">
        <v>1</v>
      </c>
      <c r="G29" s="16" t="str">
        <f t="shared" si="0"/>
        <v>NORMAL</v>
      </c>
      <c r="H29" s="16">
        <f>IF(ISTEXT(D29),"-", NETWORKDAYS(D29,E29,K25:K29))</f>
        <v>2</v>
      </c>
      <c r="I29" s="16"/>
      <c r="J29" s="33"/>
      <c r="K29" s="28"/>
      <c r="L29" s="9"/>
      <c r="M29" s="16"/>
      <c r="N29" s="34"/>
      <c r="O29" s="16"/>
      <c r="P29" s="16"/>
      <c r="Q29" s="16"/>
      <c r="R29" s="16"/>
      <c r="S29" s="22"/>
    </row>
    <row r="30" spans="1:19" x14ac:dyDescent="0.3">
      <c r="A30" s="7">
        <v>28</v>
      </c>
      <c r="B30" s="8" t="s">
        <v>48</v>
      </c>
      <c r="C30" s="9">
        <v>1</v>
      </c>
      <c r="D30" s="10">
        <v>44455</v>
      </c>
      <c r="E30" s="10">
        <v>44455</v>
      </c>
      <c r="F30" s="9">
        <v>1</v>
      </c>
      <c r="G30" s="9" t="str">
        <f t="shared" si="0"/>
        <v>NORMAL</v>
      </c>
      <c r="H30" s="9">
        <f>IF(ISTEXT(D30),"-", NETWORKDAYS(D30,E30,K25:K29))</f>
        <v>1</v>
      </c>
      <c r="I30" s="9"/>
      <c r="J30" s="33"/>
      <c r="K30" s="31" t="s">
        <v>49</v>
      </c>
      <c r="L30" s="9"/>
      <c r="M30" s="33"/>
      <c r="N30" s="33"/>
      <c r="O30" s="16"/>
      <c r="P30" s="16"/>
      <c r="Q30" s="16"/>
      <c r="R30" s="16"/>
      <c r="S30" s="22"/>
    </row>
    <row r="31" spans="1:19" x14ac:dyDescent="0.3">
      <c r="A31" s="7">
        <v>29</v>
      </c>
      <c r="B31" s="8" t="s">
        <v>20</v>
      </c>
      <c r="C31" s="9">
        <v>1</v>
      </c>
      <c r="D31" s="10">
        <v>44455</v>
      </c>
      <c r="E31" s="10">
        <v>44455</v>
      </c>
      <c r="F31" s="9">
        <v>1</v>
      </c>
      <c r="G31" s="9" t="str">
        <f t="shared" si="0"/>
        <v>NORMAL</v>
      </c>
      <c r="H31" s="9">
        <f>IF(ISTEXT(D31),"-", NETWORKDAYS(D31,E31,K25:K29))</f>
        <v>1</v>
      </c>
      <c r="I31" s="9"/>
      <c r="J31" s="33"/>
      <c r="K31" s="31" t="s">
        <v>50</v>
      </c>
      <c r="L31" s="9"/>
      <c r="M31" s="34"/>
      <c r="N31" s="34"/>
      <c r="O31" s="16"/>
      <c r="P31" s="16"/>
      <c r="Q31" s="16"/>
      <c r="R31" s="16"/>
      <c r="S31" s="22"/>
    </row>
    <row r="32" spans="1:19" x14ac:dyDescent="0.3">
      <c r="A32" s="14">
        <v>30</v>
      </c>
      <c r="B32" s="8" t="s">
        <v>46</v>
      </c>
      <c r="C32" s="16">
        <v>141</v>
      </c>
      <c r="D32" s="10">
        <v>44456</v>
      </c>
      <c r="E32" s="10">
        <v>44459</v>
      </c>
      <c r="F32" s="16">
        <v>141</v>
      </c>
      <c r="G32" s="16" t="str">
        <f t="shared" si="0"/>
        <v>GRANDE</v>
      </c>
      <c r="H32" s="16">
        <f>IF(ISTEXT(D32),"-", NETWORKDAYS(D32,E32,K25:K29))</f>
        <v>2</v>
      </c>
      <c r="I32" s="16"/>
      <c r="J32" s="33"/>
      <c r="K32" s="31" t="s">
        <v>51</v>
      </c>
      <c r="L32" s="16"/>
      <c r="M32" s="33"/>
      <c r="N32" s="33"/>
      <c r="O32" s="16"/>
      <c r="P32" s="16"/>
      <c r="Q32" s="16"/>
      <c r="R32" s="16"/>
      <c r="S32" s="22"/>
    </row>
    <row r="33" spans="1:19" x14ac:dyDescent="0.3">
      <c r="A33" s="7">
        <v>31</v>
      </c>
      <c r="B33" s="15" t="s">
        <v>25</v>
      </c>
      <c r="C33" s="9">
        <v>1</v>
      </c>
      <c r="D33" s="10">
        <v>44456</v>
      </c>
      <c r="E33" s="10">
        <v>44456</v>
      </c>
      <c r="F33" s="9">
        <v>1</v>
      </c>
      <c r="G33" s="16" t="str">
        <f t="shared" si="0"/>
        <v>NORMAL</v>
      </c>
      <c r="H33" s="9">
        <f>IF(ISTEXT(D33),"-", NETWORKDAYS(D33,E33,K25:K29))</f>
        <v>1</v>
      </c>
      <c r="I33" s="9"/>
      <c r="J33" s="33"/>
      <c r="K33" s="31" t="s">
        <v>52</v>
      </c>
      <c r="L33" s="16"/>
      <c r="M33" s="34"/>
      <c r="N33" s="34"/>
      <c r="O33" s="16"/>
      <c r="P33" s="16"/>
      <c r="Q33" s="16"/>
      <c r="R33" s="16"/>
      <c r="S33" s="22"/>
    </row>
    <row r="34" spans="1:19" x14ac:dyDescent="0.3">
      <c r="A34" s="7">
        <v>32</v>
      </c>
      <c r="B34" s="8" t="s">
        <v>53</v>
      </c>
      <c r="C34" s="9">
        <v>1</v>
      </c>
      <c r="D34" s="10">
        <v>44456</v>
      </c>
      <c r="E34" s="10">
        <v>44459</v>
      </c>
      <c r="F34" s="9">
        <v>1</v>
      </c>
      <c r="G34" s="9" t="str">
        <f t="shared" si="0"/>
        <v>NORMAL</v>
      </c>
      <c r="H34" s="9">
        <f>IF(ISTEXT(D34),"-", NETWORKDAYS(D34,E34,K25:K29))</f>
        <v>2</v>
      </c>
      <c r="I34" s="9"/>
      <c r="J34" s="33"/>
      <c r="K34" s="23"/>
      <c r="L34" s="33"/>
      <c r="M34" s="33"/>
      <c r="N34" s="33"/>
      <c r="O34" s="16"/>
      <c r="P34" s="16"/>
      <c r="Q34" s="16"/>
      <c r="R34" s="16"/>
      <c r="S34" s="22"/>
    </row>
    <row r="35" spans="1:19" x14ac:dyDescent="0.3">
      <c r="A35" s="14">
        <v>33</v>
      </c>
      <c r="B35" s="15" t="s">
        <v>53</v>
      </c>
      <c r="C35" s="16">
        <v>12</v>
      </c>
      <c r="D35" s="35">
        <v>44456</v>
      </c>
      <c r="E35" s="35">
        <v>44459</v>
      </c>
      <c r="F35" s="16">
        <v>12</v>
      </c>
      <c r="G35" s="16" t="str">
        <f t="shared" si="0"/>
        <v>NORMAL</v>
      </c>
      <c r="H35" s="16">
        <f>IF(ISTEXT(D35),"-", NETWORKDAYS(D35,E35,K25:K29))</f>
        <v>2</v>
      </c>
      <c r="I35" s="16"/>
      <c r="J35" s="16"/>
      <c r="K35" s="23"/>
      <c r="L35" s="16"/>
      <c r="M35" s="16"/>
      <c r="N35" s="16"/>
      <c r="O35" s="16"/>
      <c r="P35" s="16"/>
      <c r="Q35" s="16"/>
      <c r="R35" s="16"/>
      <c r="S35" s="22"/>
    </row>
    <row r="36" spans="1:19" x14ac:dyDescent="0.3">
      <c r="A36" s="7">
        <v>34</v>
      </c>
      <c r="B36" s="8" t="s">
        <v>32</v>
      </c>
      <c r="C36" s="9">
        <v>1</v>
      </c>
      <c r="D36" s="35">
        <v>44459</v>
      </c>
      <c r="E36" s="35">
        <v>44460</v>
      </c>
      <c r="F36" s="9">
        <v>1</v>
      </c>
      <c r="G36" s="9" t="str">
        <f t="shared" si="0"/>
        <v>NORMAL</v>
      </c>
      <c r="H36" s="9">
        <f>IF(ISTEXT(D36),"-", NETWORKDAYS(D36,E36,K25:K29))</f>
        <v>2</v>
      </c>
      <c r="I36" s="9"/>
      <c r="J36" s="16"/>
      <c r="K36" s="28"/>
      <c r="L36" s="16"/>
      <c r="M36" s="16"/>
      <c r="N36" s="16"/>
      <c r="O36" s="16"/>
      <c r="P36" s="16"/>
      <c r="Q36" s="16"/>
      <c r="R36" s="16"/>
      <c r="S36" s="22"/>
    </row>
    <row r="37" spans="1:19" x14ac:dyDescent="0.3">
      <c r="A37" s="7">
        <v>35</v>
      </c>
      <c r="B37" s="8" t="s">
        <v>54</v>
      </c>
      <c r="C37" s="9">
        <v>1</v>
      </c>
      <c r="D37" s="35">
        <v>44460</v>
      </c>
      <c r="E37" s="35">
        <v>44460</v>
      </c>
      <c r="F37" s="9">
        <v>1</v>
      </c>
      <c r="G37" s="9" t="str">
        <f t="shared" si="0"/>
        <v>NORMAL</v>
      </c>
      <c r="H37" s="9">
        <f>IF(ISTEXT(D37),"-", NETWORKDAYS(D37,E37,K25:K29))</f>
        <v>1</v>
      </c>
      <c r="I37" s="9"/>
      <c r="J37" s="16"/>
      <c r="K37" s="28"/>
      <c r="L37" s="16"/>
      <c r="M37" s="16"/>
      <c r="N37" s="16"/>
      <c r="O37" s="16"/>
      <c r="P37" s="16"/>
      <c r="Q37" s="16"/>
      <c r="R37" s="16"/>
      <c r="S37" s="22"/>
    </row>
    <row r="38" spans="1:19" x14ac:dyDescent="0.3">
      <c r="A38" s="14">
        <v>36</v>
      </c>
      <c r="B38" s="8" t="s">
        <v>20</v>
      </c>
      <c r="C38" s="9">
        <v>1</v>
      </c>
      <c r="D38" s="35">
        <v>44460</v>
      </c>
      <c r="E38" s="35">
        <v>44460</v>
      </c>
      <c r="F38" s="9">
        <v>1</v>
      </c>
      <c r="G38" s="16" t="str">
        <f t="shared" si="0"/>
        <v>NORMAL</v>
      </c>
      <c r="H38" s="16">
        <f>IF(ISTEXT(D38),"-", NETWORKDAYS(D38,E38,K25:K29))</f>
        <v>1</v>
      </c>
      <c r="I38" s="16"/>
      <c r="J38" s="16"/>
      <c r="K38" s="28"/>
      <c r="L38" s="16"/>
      <c r="M38" s="16"/>
      <c r="N38" s="16"/>
      <c r="O38" s="16"/>
      <c r="P38" s="16"/>
      <c r="Q38" s="16"/>
      <c r="R38" s="16"/>
      <c r="S38" s="22"/>
    </row>
    <row r="39" spans="1:19" x14ac:dyDescent="0.3">
      <c r="A39" s="7">
        <v>37</v>
      </c>
      <c r="B39" s="8" t="s">
        <v>48</v>
      </c>
      <c r="C39" s="9">
        <v>4</v>
      </c>
      <c r="D39" s="35">
        <v>44460</v>
      </c>
      <c r="E39" s="35">
        <v>44460</v>
      </c>
      <c r="F39" s="9">
        <v>4</v>
      </c>
      <c r="G39" s="9" t="str">
        <f t="shared" si="0"/>
        <v>NORMAL</v>
      </c>
      <c r="H39" s="9">
        <f>IF(ISTEXT(D39),"-", NETWORKDAYS(D39,E39,K25:K29))</f>
        <v>1</v>
      </c>
      <c r="I39" s="9"/>
      <c r="J39" s="16"/>
      <c r="K39" s="28"/>
      <c r="L39" s="16"/>
      <c r="M39" s="16"/>
      <c r="N39" s="16"/>
      <c r="O39" s="16"/>
      <c r="P39" s="16"/>
      <c r="Q39" s="16"/>
      <c r="R39" s="16"/>
      <c r="S39" s="22"/>
    </row>
    <row r="40" spans="1:19" x14ac:dyDescent="0.3">
      <c r="A40" s="7">
        <v>38</v>
      </c>
      <c r="B40" s="8" t="s">
        <v>55</v>
      </c>
      <c r="C40" s="9">
        <v>1</v>
      </c>
      <c r="D40" s="10">
        <v>44460</v>
      </c>
      <c r="E40" s="10">
        <v>44460</v>
      </c>
      <c r="F40" s="9">
        <v>1</v>
      </c>
      <c r="G40" s="9" t="str">
        <f t="shared" si="0"/>
        <v>NORMAL</v>
      </c>
      <c r="H40" s="9">
        <f>IF(ISTEXT(D40),"-", NETWORKDAYS(D40,E40,K25:K29))</f>
        <v>1</v>
      </c>
      <c r="I40" s="9"/>
      <c r="J40" s="16"/>
      <c r="K40" s="28"/>
      <c r="L40" s="16"/>
      <c r="M40" s="16"/>
      <c r="N40" s="16"/>
      <c r="O40" s="16"/>
      <c r="P40" s="16"/>
      <c r="Q40" s="16"/>
      <c r="R40" s="16"/>
      <c r="S40" s="22"/>
    </row>
    <row r="41" spans="1:19" x14ac:dyDescent="0.3">
      <c r="A41" s="14">
        <v>39</v>
      </c>
      <c r="B41" s="15" t="s">
        <v>38</v>
      </c>
      <c r="C41" s="16">
        <v>4</v>
      </c>
      <c r="D41" s="35">
        <v>44461</v>
      </c>
      <c r="E41" s="35">
        <v>44461</v>
      </c>
      <c r="F41" s="16">
        <v>4</v>
      </c>
      <c r="G41" s="16" t="str">
        <f t="shared" si="0"/>
        <v>NORMAL</v>
      </c>
      <c r="H41" s="16">
        <f>IF(ISTEXT(D41),"-", NETWORKDAYS(D41,E41,K25:K29))</f>
        <v>1</v>
      </c>
      <c r="I41" s="16"/>
      <c r="J41" s="16"/>
      <c r="K41" s="28"/>
      <c r="L41" s="16"/>
      <c r="M41" s="16"/>
      <c r="N41" s="16"/>
      <c r="O41" s="16"/>
      <c r="P41" s="16"/>
      <c r="Q41" s="16"/>
      <c r="R41" s="16"/>
      <c r="S41" s="22"/>
    </row>
    <row r="42" spans="1:19" x14ac:dyDescent="0.3">
      <c r="A42" s="7">
        <v>40</v>
      </c>
      <c r="B42" s="8" t="s">
        <v>56</v>
      </c>
      <c r="C42" s="9">
        <v>2</v>
      </c>
      <c r="D42" s="10">
        <v>44461</v>
      </c>
      <c r="E42" s="10">
        <v>44461</v>
      </c>
      <c r="F42" s="9">
        <v>2</v>
      </c>
      <c r="G42" s="9" t="str">
        <f t="shared" si="0"/>
        <v>NORMAL</v>
      </c>
      <c r="H42" s="9">
        <f>IF(ISTEXT(D42),"-", NETWORKDAYS(D42,E42,K25:K29))</f>
        <v>1</v>
      </c>
      <c r="I42" s="9"/>
      <c r="J42" s="16"/>
      <c r="K42" s="28"/>
      <c r="L42" s="16"/>
      <c r="M42" s="16"/>
      <c r="N42" s="16"/>
      <c r="O42" s="16"/>
      <c r="P42" s="16"/>
      <c r="Q42" s="16"/>
      <c r="R42" s="16"/>
      <c r="S42" s="22"/>
    </row>
    <row r="43" spans="1:19" x14ac:dyDescent="0.3">
      <c r="A43" s="7">
        <v>41</v>
      </c>
      <c r="B43" s="8" t="s">
        <v>57</v>
      </c>
      <c r="C43" s="9">
        <v>1</v>
      </c>
      <c r="D43" s="10">
        <v>44461</v>
      </c>
      <c r="E43" s="10">
        <v>44461</v>
      </c>
      <c r="F43" s="9">
        <v>1</v>
      </c>
      <c r="G43" s="9" t="str">
        <f t="shared" si="0"/>
        <v>NORMAL</v>
      </c>
      <c r="H43" s="9">
        <f>IF(ISTEXT(D43),"-", NETWORKDAYS(D43,E43,K25:K29))</f>
        <v>1</v>
      </c>
      <c r="I43" s="9"/>
      <c r="J43" s="16"/>
      <c r="K43" s="28"/>
      <c r="L43" s="16"/>
      <c r="M43" s="16"/>
      <c r="N43" s="16"/>
      <c r="O43" s="16"/>
      <c r="P43" s="16"/>
      <c r="Q43" s="16"/>
      <c r="R43" s="16"/>
      <c r="S43" s="22"/>
    </row>
    <row r="44" spans="1:19" x14ac:dyDescent="0.3">
      <c r="A44" s="14">
        <v>42</v>
      </c>
      <c r="B44" s="15" t="s">
        <v>56</v>
      </c>
      <c r="C44" s="16">
        <v>1</v>
      </c>
      <c r="D44" s="35">
        <v>44462</v>
      </c>
      <c r="E44" s="35">
        <v>44462</v>
      </c>
      <c r="F44" s="16">
        <v>1</v>
      </c>
      <c r="G44" s="16" t="str">
        <f t="shared" si="0"/>
        <v>NORMAL</v>
      </c>
      <c r="H44" s="16">
        <f>IF(ISTEXT(D44),"-", NETWORKDAYS(D44,E44,K25:K29))</f>
        <v>1</v>
      </c>
      <c r="I44" s="16"/>
      <c r="J44" s="16"/>
      <c r="K44" s="28"/>
      <c r="L44" s="16"/>
      <c r="M44" s="16"/>
      <c r="N44" s="16"/>
      <c r="O44" s="16"/>
      <c r="P44" s="16"/>
      <c r="Q44" s="16"/>
      <c r="R44" s="16"/>
      <c r="S44" s="22"/>
    </row>
    <row r="45" spans="1:19" x14ac:dyDescent="0.3">
      <c r="A45" s="7">
        <v>43</v>
      </c>
      <c r="B45" s="8" t="s">
        <v>57</v>
      </c>
      <c r="C45" s="9">
        <v>1</v>
      </c>
      <c r="D45" s="10">
        <v>44462</v>
      </c>
      <c r="E45" s="10">
        <v>44462</v>
      </c>
      <c r="F45" s="9">
        <v>1</v>
      </c>
      <c r="G45" s="9" t="str">
        <f t="shared" si="0"/>
        <v>NORMAL</v>
      </c>
      <c r="H45" s="9">
        <f>IF(ISTEXT(D45),"-", NETWORKDAYS(D45,E45,K25:K29))</f>
        <v>1</v>
      </c>
      <c r="I45" s="9"/>
      <c r="J45" s="16"/>
      <c r="K45" s="28"/>
      <c r="L45" s="16"/>
      <c r="M45" s="16"/>
      <c r="N45" s="16"/>
      <c r="O45" s="16"/>
      <c r="P45" s="16"/>
      <c r="Q45" s="16"/>
      <c r="R45" s="16"/>
      <c r="S45" s="22"/>
    </row>
    <row r="46" spans="1:19" x14ac:dyDescent="0.3">
      <c r="A46" s="7">
        <v>44</v>
      </c>
      <c r="B46" s="8" t="s">
        <v>57</v>
      </c>
      <c r="C46" s="9">
        <v>4</v>
      </c>
      <c r="D46" s="10">
        <v>44462</v>
      </c>
      <c r="E46" s="10">
        <v>44462</v>
      </c>
      <c r="F46" s="9">
        <v>4</v>
      </c>
      <c r="G46" s="9" t="str">
        <f t="shared" si="0"/>
        <v>NORMAL</v>
      </c>
      <c r="H46" s="9">
        <f>IF(ISTEXT(D46),"-", NETWORKDAYS(D46,E46,K25:K29))</f>
        <v>1</v>
      </c>
      <c r="I46" s="9"/>
      <c r="J46" s="16"/>
      <c r="K46" s="28"/>
      <c r="L46" s="16"/>
      <c r="M46" s="16"/>
      <c r="N46" s="16"/>
      <c r="O46" s="16"/>
      <c r="P46" s="16"/>
      <c r="Q46" s="16"/>
      <c r="R46" s="16"/>
      <c r="S46" s="22"/>
    </row>
    <row r="47" spans="1:19" x14ac:dyDescent="0.3">
      <c r="A47" s="14">
        <v>45</v>
      </c>
      <c r="B47" s="15" t="s">
        <v>57</v>
      </c>
      <c r="C47" s="16">
        <v>2</v>
      </c>
      <c r="D47" s="35">
        <v>44462</v>
      </c>
      <c r="E47" s="35">
        <v>44462</v>
      </c>
      <c r="F47" s="16">
        <v>2</v>
      </c>
      <c r="G47" s="16" t="str">
        <f t="shared" si="0"/>
        <v>NORMAL</v>
      </c>
      <c r="H47" s="16">
        <f>IF(ISTEXT(D47),"-", NETWORKDAYS(D47,E47,K25:K29))</f>
        <v>1</v>
      </c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22"/>
    </row>
    <row r="48" spans="1:19" x14ac:dyDescent="0.3">
      <c r="A48" s="7">
        <v>46</v>
      </c>
      <c r="B48" s="8" t="s">
        <v>57</v>
      </c>
      <c r="C48" s="9">
        <v>2</v>
      </c>
      <c r="D48" s="10">
        <v>44462</v>
      </c>
      <c r="E48" s="10">
        <v>44462</v>
      </c>
      <c r="F48" s="9">
        <v>2</v>
      </c>
      <c r="G48" s="9" t="str">
        <f t="shared" si="0"/>
        <v>NORMAL</v>
      </c>
      <c r="H48" s="9">
        <f>IF(ISTEXT(D48),"-", NETWORKDAYS(D48,E48,K25:K29))</f>
        <v>1</v>
      </c>
      <c r="I48" s="9"/>
      <c r="J48" s="16"/>
      <c r="K48" s="28"/>
      <c r="L48" s="16"/>
      <c r="M48" s="16"/>
      <c r="N48" s="16"/>
      <c r="O48" s="16"/>
      <c r="P48" s="16"/>
      <c r="Q48" s="16"/>
      <c r="R48" s="16"/>
      <c r="S48" s="22"/>
    </row>
    <row r="49" spans="1:19" x14ac:dyDescent="0.3">
      <c r="A49" s="7">
        <v>47</v>
      </c>
      <c r="B49" s="8" t="s">
        <v>58</v>
      </c>
      <c r="C49" s="9">
        <v>1</v>
      </c>
      <c r="D49" s="10">
        <v>44463</v>
      </c>
      <c r="E49" s="10">
        <v>44463</v>
      </c>
      <c r="F49" s="9">
        <v>1</v>
      </c>
      <c r="G49" s="9" t="str">
        <f t="shared" si="0"/>
        <v>NORMAL</v>
      </c>
      <c r="H49" s="9">
        <f>IF(ISTEXT(D49),"-", NETWORKDAYS(D49,E49,K25:K29))</f>
        <v>1</v>
      </c>
      <c r="I49" s="9"/>
      <c r="J49" s="16"/>
      <c r="K49" s="28"/>
      <c r="L49" s="16"/>
      <c r="M49" s="16"/>
      <c r="N49" s="16"/>
      <c r="O49" s="16"/>
      <c r="P49" s="16"/>
      <c r="Q49" s="16"/>
      <c r="R49" s="16"/>
      <c r="S49" s="22"/>
    </row>
    <row r="50" spans="1:19" x14ac:dyDescent="0.3">
      <c r="A50" s="14">
        <v>48</v>
      </c>
      <c r="B50" s="15" t="s">
        <v>32</v>
      </c>
      <c r="C50" s="16">
        <v>1</v>
      </c>
      <c r="D50" s="35">
        <v>44466</v>
      </c>
      <c r="E50" s="35">
        <v>44466</v>
      </c>
      <c r="F50" s="16">
        <v>1</v>
      </c>
      <c r="G50" s="16" t="str">
        <f t="shared" si="0"/>
        <v>NORMAL</v>
      </c>
      <c r="H50" s="16">
        <f>IF(ISTEXT(D50),"-", NETWORKDAYS(D50,E50,K25:K29))</f>
        <v>1</v>
      </c>
      <c r="I50" s="16"/>
      <c r="J50" s="16"/>
      <c r="K50" s="28"/>
      <c r="L50" s="16"/>
      <c r="M50" s="16"/>
      <c r="N50" s="16"/>
      <c r="O50" s="16"/>
      <c r="P50" s="16"/>
      <c r="Q50" s="16"/>
      <c r="R50" s="16"/>
      <c r="S50" s="22"/>
    </row>
    <row r="51" spans="1:19" x14ac:dyDescent="0.3">
      <c r="A51" s="7">
        <v>49</v>
      </c>
      <c r="B51" s="8" t="s">
        <v>32</v>
      </c>
      <c r="C51" s="9">
        <v>14</v>
      </c>
      <c r="D51" s="10">
        <v>44466</v>
      </c>
      <c r="E51" s="10">
        <v>44466</v>
      </c>
      <c r="F51" s="9">
        <v>14</v>
      </c>
      <c r="G51" s="9" t="str">
        <f t="shared" si="0"/>
        <v>NORMAL</v>
      </c>
      <c r="H51" s="9">
        <f>IF(ISTEXT(D51),"-", NETWORKDAYS(D51,E51,K25:K29))</f>
        <v>1</v>
      </c>
      <c r="I51" s="9"/>
      <c r="J51" s="16"/>
      <c r="K51" s="28"/>
      <c r="L51" s="16"/>
      <c r="M51" s="16"/>
      <c r="N51" s="16"/>
      <c r="O51" s="16"/>
      <c r="P51" s="16"/>
      <c r="Q51" s="16"/>
      <c r="R51" s="16"/>
      <c r="S51" s="22"/>
    </row>
    <row r="52" spans="1:19" x14ac:dyDescent="0.3">
      <c r="A52" s="7">
        <v>50</v>
      </c>
      <c r="B52" s="8" t="s">
        <v>32</v>
      </c>
      <c r="C52" s="9">
        <v>1</v>
      </c>
      <c r="D52" s="10">
        <v>44466</v>
      </c>
      <c r="E52" s="10">
        <v>44466</v>
      </c>
      <c r="F52" s="9">
        <v>1</v>
      </c>
      <c r="G52" s="9" t="str">
        <f t="shared" si="0"/>
        <v>NORMAL</v>
      </c>
      <c r="H52" s="9">
        <f>IF(ISTEXT(D52),"-", NETWORKDAYS(D52,E52,K25:K29))</f>
        <v>1</v>
      </c>
      <c r="I52" s="9"/>
      <c r="J52" s="16"/>
      <c r="K52" s="28"/>
      <c r="L52" s="16"/>
      <c r="M52" s="16"/>
      <c r="N52" s="16"/>
      <c r="O52" s="16"/>
      <c r="P52" s="16"/>
      <c r="Q52" s="16"/>
      <c r="R52" s="16"/>
      <c r="S52" s="22"/>
    </row>
    <row r="53" spans="1:19" x14ac:dyDescent="0.3">
      <c r="A53" s="14">
        <v>51</v>
      </c>
      <c r="B53" s="15" t="s">
        <v>32</v>
      </c>
      <c r="C53" s="16">
        <v>1</v>
      </c>
      <c r="D53" s="35">
        <v>44466</v>
      </c>
      <c r="E53" s="35">
        <v>44466</v>
      </c>
      <c r="F53" s="16">
        <v>1</v>
      </c>
      <c r="G53" s="16" t="str">
        <f t="shared" si="0"/>
        <v>NORMAL</v>
      </c>
      <c r="H53" s="16">
        <f>IF(ISTEXT(D53),"-", NETWORKDAYS(D53,E53,K25:K29))</f>
        <v>1</v>
      </c>
      <c r="I53" s="16"/>
      <c r="J53" s="16"/>
      <c r="K53" s="28"/>
      <c r="L53" s="16"/>
      <c r="M53" s="16"/>
      <c r="N53" s="16"/>
      <c r="O53" s="16"/>
      <c r="P53" s="16"/>
      <c r="Q53" s="16"/>
      <c r="R53" s="16"/>
      <c r="S53" s="22"/>
    </row>
    <row r="54" spans="1:19" x14ac:dyDescent="0.3">
      <c r="A54" s="7">
        <v>52</v>
      </c>
      <c r="B54" s="8" t="s">
        <v>20</v>
      </c>
      <c r="C54" s="9">
        <v>4</v>
      </c>
      <c r="D54" s="10">
        <v>44466</v>
      </c>
      <c r="E54" s="10">
        <v>44467</v>
      </c>
      <c r="F54" s="9">
        <v>4</v>
      </c>
      <c r="G54" s="9" t="str">
        <f t="shared" si="0"/>
        <v>NORMAL</v>
      </c>
      <c r="H54" s="9">
        <f>IF(ISTEXT(D54),"-", NETWORKDAYS(D54,E54,K25:K29))</f>
        <v>2</v>
      </c>
      <c r="I54" s="9"/>
      <c r="J54" s="16"/>
      <c r="K54" s="28"/>
      <c r="L54" s="16"/>
      <c r="M54" s="16"/>
      <c r="N54" s="16"/>
      <c r="O54" s="16"/>
      <c r="P54" s="16"/>
      <c r="Q54" s="16"/>
      <c r="R54" s="16"/>
      <c r="S54" s="22"/>
    </row>
    <row r="55" spans="1:19" x14ac:dyDescent="0.3">
      <c r="A55" s="36">
        <v>53</v>
      </c>
      <c r="B55" s="37" t="s">
        <v>32</v>
      </c>
      <c r="C55" s="38">
        <v>1</v>
      </c>
      <c r="D55" s="39">
        <v>44467</v>
      </c>
      <c r="E55" s="39">
        <v>44468</v>
      </c>
      <c r="F55" s="38">
        <v>1</v>
      </c>
      <c r="G55" s="38" t="str">
        <f t="shared" si="0"/>
        <v>NORMAL</v>
      </c>
      <c r="H55" s="38">
        <f>IF(ISTEXT(D55),"-", NETWORKDAYS(D55,E55,K25:K29))</f>
        <v>2</v>
      </c>
      <c r="I55" s="38"/>
      <c r="J55" s="40"/>
      <c r="K55" s="41"/>
      <c r="L55" s="40"/>
      <c r="M55" s="40"/>
      <c r="N55" s="40"/>
      <c r="O55" s="40"/>
      <c r="P55" s="40"/>
      <c r="Q55" s="40"/>
      <c r="R55" s="40"/>
      <c r="S55" s="42"/>
    </row>
    <row r="56" spans="1:19" x14ac:dyDescent="0.3">
      <c r="A56" s="7">
        <v>54</v>
      </c>
      <c r="B56" s="8" t="s">
        <v>56</v>
      </c>
      <c r="C56" s="9">
        <v>1</v>
      </c>
      <c r="D56" s="10">
        <v>44468</v>
      </c>
      <c r="E56" s="10">
        <v>44468</v>
      </c>
      <c r="F56" s="9">
        <v>1</v>
      </c>
      <c r="G56" s="38" t="str">
        <f t="shared" si="0"/>
        <v>NORMAL</v>
      </c>
      <c r="H56" s="38">
        <f>IF(ISTEXT(D56),"-", NETWORKDAYS(D56,E56,K25:K29))</f>
        <v>1</v>
      </c>
      <c r="I56" s="9"/>
      <c r="J56" s="16"/>
      <c r="K56" s="28"/>
      <c r="L56" s="16"/>
      <c r="M56" s="16"/>
      <c r="N56" s="16"/>
      <c r="O56" s="16"/>
      <c r="P56" s="16"/>
      <c r="Q56" s="16"/>
      <c r="R56" s="16"/>
      <c r="S56" s="22"/>
    </row>
    <row r="57" spans="1:19" x14ac:dyDescent="0.3">
      <c r="A57" s="14">
        <v>55</v>
      </c>
      <c r="B57" s="15" t="s">
        <v>59</v>
      </c>
      <c r="C57" s="16">
        <v>10</v>
      </c>
      <c r="D57" s="35">
        <v>44468</v>
      </c>
      <c r="E57" s="35">
        <v>44468</v>
      </c>
      <c r="F57" s="16">
        <v>10</v>
      </c>
      <c r="G57" s="38" t="str">
        <f t="shared" si="0"/>
        <v>NORMAL</v>
      </c>
      <c r="H57" s="38">
        <f>IF(ISTEXT(D57),"-", NETWORKDAYS(D57,E57,K25:K29))</f>
        <v>1</v>
      </c>
      <c r="I57" s="16"/>
      <c r="J57" s="16"/>
      <c r="K57" s="28"/>
      <c r="L57" s="16"/>
      <c r="M57" s="16"/>
      <c r="N57" s="16"/>
      <c r="O57" s="16"/>
      <c r="P57" s="16"/>
      <c r="Q57" s="16"/>
      <c r="R57" s="16"/>
      <c r="S57" s="22"/>
    </row>
    <row r="58" spans="1:19" x14ac:dyDescent="0.3">
      <c r="A58" s="7">
        <v>56</v>
      </c>
      <c r="B58" s="8" t="s">
        <v>32</v>
      </c>
      <c r="C58" s="9">
        <v>3</v>
      </c>
      <c r="D58" s="10">
        <v>44468</v>
      </c>
      <c r="E58" s="10">
        <v>44468</v>
      </c>
      <c r="F58" s="9">
        <v>3</v>
      </c>
      <c r="G58" s="38" t="str">
        <f t="shared" si="0"/>
        <v>NORMAL</v>
      </c>
      <c r="H58" s="38">
        <f>IF(ISTEXT(D58),"-", NETWORKDAYS(D58,E58,K25:K29))</f>
        <v>1</v>
      </c>
      <c r="I58" s="9"/>
      <c r="J58" s="16"/>
      <c r="K58" s="28"/>
      <c r="L58" s="16"/>
      <c r="M58" s="16"/>
      <c r="N58" s="16"/>
      <c r="O58" s="16"/>
      <c r="P58" s="16"/>
      <c r="Q58" s="16"/>
      <c r="R58" s="16"/>
      <c r="S58" s="22"/>
    </row>
    <row r="59" spans="1:19" x14ac:dyDescent="0.3">
      <c r="A59" s="7">
        <v>57</v>
      </c>
      <c r="B59" s="8" t="s">
        <v>32</v>
      </c>
      <c r="C59" s="9">
        <v>1</v>
      </c>
      <c r="D59" s="10">
        <v>44468</v>
      </c>
      <c r="E59" s="10">
        <v>44468</v>
      </c>
      <c r="F59" s="9">
        <v>1</v>
      </c>
      <c r="G59" s="38" t="str">
        <f t="shared" si="0"/>
        <v>NORMAL</v>
      </c>
      <c r="H59" s="38">
        <f>IF(ISTEXT(D59),"-", NETWORKDAYS(D59,E59,K25:K29))</f>
        <v>1</v>
      </c>
      <c r="I59" s="9"/>
      <c r="J59" s="16"/>
      <c r="K59" s="28"/>
      <c r="L59" s="16"/>
      <c r="M59" s="16"/>
      <c r="N59" s="16"/>
      <c r="O59" s="16"/>
      <c r="P59" s="16"/>
      <c r="Q59" s="16"/>
      <c r="R59" s="16"/>
      <c r="S59" s="22"/>
    </row>
    <row r="60" spans="1:19" x14ac:dyDescent="0.3">
      <c r="A60" s="14">
        <v>58</v>
      </c>
      <c r="B60" s="15" t="s">
        <v>32</v>
      </c>
      <c r="C60" s="16">
        <v>1</v>
      </c>
      <c r="D60" s="35">
        <v>44468</v>
      </c>
      <c r="E60" s="35">
        <v>44468</v>
      </c>
      <c r="F60" s="16">
        <v>1</v>
      </c>
      <c r="G60" s="38" t="str">
        <f t="shared" si="0"/>
        <v>NORMAL</v>
      </c>
      <c r="H60" s="38">
        <f>IF(ISTEXT(D60),"-", NETWORKDAYS(D60,E60,K25:K29))</f>
        <v>1</v>
      </c>
      <c r="I60" s="16"/>
      <c r="J60" s="16"/>
      <c r="K60" s="28"/>
      <c r="L60" s="16"/>
      <c r="M60" s="16"/>
      <c r="N60" s="16"/>
      <c r="O60" s="16"/>
      <c r="P60" s="16"/>
      <c r="Q60" s="16"/>
      <c r="R60" s="16"/>
      <c r="S60" s="22"/>
    </row>
    <row r="61" spans="1:19" x14ac:dyDescent="0.3">
      <c r="A61" s="7">
        <v>59</v>
      </c>
      <c r="B61" s="8" t="s">
        <v>60</v>
      </c>
      <c r="C61" s="9">
        <v>4</v>
      </c>
      <c r="D61" s="10">
        <v>44468</v>
      </c>
      <c r="E61" s="10">
        <v>44469</v>
      </c>
      <c r="F61" s="9">
        <v>4</v>
      </c>
      <c r="G61" s="38" t="str">
        <f t="shared" si="0"/>
        <v>NORMAL</v>
      </c>
      <c r="H61" s="38">
        <f>IF(ISTEXT(D61),"-", NETWORKDAYS(D61,E61,K25:K29))</f>
        <v>2</v>
      </c>
      <c r="I61" s="9"/>
      <c r="J61" s="16"/>
      <c r="K61" s="28"/>
      <c r="L61" s="16"/>
      <c r="M61" s="16"/>
      <c r="N61" s="16"/>
      <c r="O61" s="16"/>
      <c r="P61" s="16"/>
      <c r="Q61" s="16"/>
      <c r="R61" s="16"/>
      <c r="S61" s="22"/>
    </row>
    <row r="62" spans="1:19" x14ac:dyDescent="0.3">
      <c r="A62" s="7">
        <v>60</v>
      </c>
      <c r="B62" s="8" t="s">
        <v>32</v>
      </c>
      <c r="C62" s="9">
        <v>3</v>
      </c>
      <c r="D62" s="10">
        <v>44468</v>
      </c>
      <c r="E62" s="10">
        <v>44469</v>
      </c>
      <c r="F62" s="9">
        <v>3</v>
      </c>
      <c r="G62" s="38" t="str">
        <f t="shared" si="0"/>
        <v>NORMAL</v>
      </c>
      <c r="H62" s="38">
        <f>IF(ISTEXT(D62),"-", NETWORKDAYS(D62,E62,K25:K29))</f>
        <v>2</v>
      </c>
      <c r="I62" s="9"/>
      <c r="J62" s="16"/>
      <c r="K62" s="28"/>
      <c r="L62" s="16"/>
      <c r="M62" s="16"/>
      <c r="N62" s="16"/>
      <c r="O62" s="16"/>
      <c r="P62" s="16"/>
      <c r="Q62" s="16"/>
      <c r="R62" s="16"/>
      <c r="S62" s="22"/>
    </row>
    <row r="63" spans="1:19" x14ac:dyDescent="0.3">
      <c r="A63" s="43">
        <v>61</v>
      </c>
      <c r="B63" s="44" t="s">
        <v>32</v>
      </c>
      <c r="C63" s="45">
        <v>1</v>
      </c>
      <c r="D63" s="46">
        <v>44469</v>
      </c>
      <c r="E63" s="46">
        <v>44469</v>
      </c>
      <c r="F63" s="47">
        <v>1</v>
      </c>
      <c r="G63" s="48" t="str">
        <f t="shared" si="0"/>
        <v>NORMAL</v>
      </c>
      <c r="H63" s="38">
        <f>IF(ISTEXT(D63),"-", NETWORKDAYS(D63,E63,K25:K29))</f>
        <v>1</v>
      </c>
      <c r="I63" s="45"/>
      <c r="J63" s="22"/>
      <c r="K63" s="28"/>
      <c r="L63" s="49"/>
      <c r="M63" s="16"/>
      <c r="N63" s="16"/>
      <c r="O63" s="16"/>
      <c r="P63" s="16"/>
      <c r="Q63" s="16"/>
      <c r="R63" s="16"/>
      <c r="S63" s="22"/>
    </row>
    <row r="64" spans="1:19" x14ac:dyDescent="0.3">
      <c r="A64" s="50">
        <v>62</v>
      </c>
      <c r="B64" s="51" t="s">
        <v>38</v>
      </c>
      <c r="C64" s="52">
        <v>1</v>
      </c>
      <c r="D64" s="53">
        <v>44469</v>
      </c>
      <c r="E64" s="53">
        <v>44469</v>
      </c>
      <c r="F64" s="54">
        <v>1</v>
      </c>
      <c r="G64" s="55" t="str">
        <f t="shared" si="0"/>
        <v>NORMAL</v>
      </c>
      <c r="H64" s="38">
        <f>IF(ISTEXT(D64),"-", NETWORKDAYS(D64,E64,K25:K29))</f>
        <v>1</v>
      </c>
      <c r="I64" s="52"/>
      <c r="J64" s="22"/>
      <c r="K64" s="28"/>
      <c r="L64" s="49"/>
      <c r="M64" s="16"/>
      <c r="N64" s="16"/>
      <c r="O64" s="16"/>
      <c r="P64" s="16"/>
      <c r="Q64" s="16"/>
      <c r="R64" s="16"/>
      <c r="S64" s="22"/>
    </row>
    <row r="65" spans="1:19" x14ac:dyDescent="0.3">
      <c r="A65" s="43">
        <v>63</v>
      </c>
      <c r="B65" s="44" t="s">
        <v>32</v>
      </c>
      <c r="C65" s="45">
        <v>1</v>
      </c>
      <c r="D65" s="46">
        <v>44469</v>
      </c>
      <c r="E65" s="46">
        <v>44469</v>
      </c>
      <c r="F65" s="47">
        <v>1</v>
      </c>
      <c r="G65" s="48" t="str">
        <f t="shared" si="0"/>
        <v>NORMAL</v>
      </c>
      <c r="H65" s="38">
        <f>IF(ISTEXT(D65),"-", NETWORKDAYS(D65,E65,K25:K29))</f>
        <v>1</v>
      </c>
      <c r="I65" s="45"/>
      <c r="J65" s="22"/>
      <c r="K65" s="28"/>
      <c r="L65" s="49"/>
      <c r="M65" s="16"/>
      <c r="N65" s="16"/>
      <c r="O65" s="16"/>
      <c r="P65" s="16"/>
      <c r="Q65" s="16"/>
      <c r="R65" s="16"/>
      <c r="S65" s="22"/>
    </row>
  </sheetData>
  <mergeCells count="1">
    <mergeCell ref="A1:R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de Souza Anselmé</dc:creator>
  <cp:lastModifiedBy>Alan de Souza Anselmé</cp:lastModifiedBy>
  <dcterms:created xsi:type="dcterms:W3CDTF">2021-10-04T11:35:41Z</dcterms:created>
  <dcterms:modified xsi:type="dcterms:W3CDTF">2021-10-04T11:40:06Z</dcterms:modified>
</cp:coreProperties>
</file>